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Bostr?m</author>
  </authors>
  <commentList>
    <comment ref="C5" authorId="0">
      <text>
        <r>
          <rPr>
            <sz val="10"/>
            <rFont val="Tahoma"/>
            <family val="2"/>
          </rPr>
          <t>Standardbil ca 1
Sportbil ca 1.5</t>
        </r>
      </text>
    </comment>
    <comment ref="C15" authorId="0">
      <text>
        <r>
          <rPr>
            <sz val="10"/>
            <rFont val="Tahoma"/>
            <family val="0"/>
          </rPr>
          <t>Om fasta ok räkna ena sidans kolvar.</t>
        </r>
      </text>
    </comment>
    <comment ref="C16" authorId="0">
      <text>
        <r>
          <rPr>
            <sz val="10"/>
            <rFont val="Tahoma"/>
            <family val="0"/>
          </rPr>
          <t>Om fasta ok räkna ena sidans kolvar.</t>
        </r>
      </text>
    </comment>
    <comment ref="C23" authorId="0">
      <text>
        <r>
          <rPr>
            <sz val="10"/>
            <rFont val="Tahoma"/>
            <family val="0"/>
          </rPr>
          <t>Om fasta ok räkna ena sidans kolvar.</t>
        </r>
      </text>
    </comment>
    <comment ref="C24" authorId="0">
      <text>
        <r>
          <rPr>
            <sz val="10"/>
            <rFont val="Tahoma"/>
            <family val="0"/>
          </rPr>
          <t>Om fasta ok räkna ena sidans kolvar.</t>
        </r>
      </text>
    </comment>
    <comment ref="C17" authorId="0">
      <text>
        <r>
          <rPr>
            <sz val="10"/>
            <rFont val="Tahoma"/>
            <family val="2"/>
          </rPr>
          <t>Standardbelägg ca 0.4
Racingbelägg ca 0.5</t>
        </r>
      </text>
    </comment>
    <comment ref="C25" authorId="0">
      <text>
        <r>
          <rPr>
            <sz val="10"/>
            <rFont val="Tahoma"/>
            <family val="2"/>
          </rPr>
          <t>Standardbelägg ca 0.4
Racingbelägg ca 0.5</t>
        </r>
      </text>
    </comment>
    <comment ref="C3" authorId="0">
      <text>
        <r>
          <rPr>
            <sz val="10"/>
            <rFont val="Tahoma"/>
            <family val="2"/>
          </rPr>
          <t xml:space="preserve">Normalt ca 36kg
SFRO krav är minde än 48 kg (490N)
</t>
        </r>
      </text>
    </comment>
    <comment ref="C4" authorId="0">
      <text>
        <r>
          <rPr>
            <sz val="10"/>
            <rFont val="Tahoma"/>
            <family val="2"/>
          </rPr>
          <t>Normalt 6.2 gånger
Bör vara större än 5.5 gånger</t>
        </r>
      </text>
    </comment>
    <comment ref="C27" authorId="0">
      <text>
        <r>
          <rPr>
            <sz val="10"/>
            <rFont val="Tahoma"/>
            <family val="2"/>
          </rPr>
          <t>Normalt görs beräkningen för 50% för att få justermån åt båda håll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<sst xmlns="http://schemas.openxmlformats.org/spreadsheetml/2006/main" count="114" uniqueCount="70">
  <si>
    <t>Masscentrum höjd</t>
  </si>
  <si>
    <t>mm</t>
  </si>
  <si>
    <t>Retardation</t>
  </si>
  <si>
    <t>g</t>
  </si>
  <si>
    <t>kg</t>
  </si>
  <si>
    <t>Diameter bromsskiva fram</t>
  </si>
  <si>
    <t>Friktionskoefficient fram</t>
  </si>
  <si>
    <t>Friktionskoefficient bak</t>
  </si>
  <si>
    <t>Pedalutväxling n:1</t>
  </si>
  <si>
    <t>gånger</t>
  </si>
  <si>
    <t>Pedalkraft</t>
  </si>
  <si>
    <t>N</t>
  </si>
  <si>
    <t>m</t>
  </si>
  <si>
    <t>Fp</t>
  </si>
  <si>
    <t>Cg</t>
  </si>
  <si>
    <t>Hjulbas</t>
  </si>
  <si>
    <t>Totalvikt</t>
  </si>
  <si>
    <t>Flyttad vikt</t>
  </si>
  <si>
    <t>Dynamisk vikt framaxel</t>
  </si>
  <si>
    <t>Dynamisk vikt bakaxel</t>
  </si>
  <si>
    <t>Fbak</t>
  </si>
  <si>
    <t>Ffram</t>
  </si>
  <si>
    <t>Moment fram</t>
  </si>
  <si>
    <t>Moment bak</t>
  </si>
  <si>
    <t>Ddäck</t>
  </si>
  <si>
    <t>Diameter bromsskiva bak</t>
  </si>
  <si>
    <t>Nm</t>
  </si>
  <si>
    <t>Systemtryck fram</t>
  </si>
  <si>
    <t>Systemtryck bak</t>
  </si>
  <si>
    <t>mm2</t>
  </si>
  <si>
    <t>Total kolvarea fram</t>
  </si>
  <si>
    <t>Dbf</t>
  </si>
  <si>
    <t>Dbb</t>
  </si>
  <si>
    <t>Effektiv radie  bromsskiva fram</t>
  </si>
  <si>
    <t>Effektiv radie  bromsskiva bak</t>
  </si>
  <si>
    <t>N/mm2</t>
  </si>
  <si>
    <t>Kraft cylinder fram</t>
  </si>
  <si>
    <t>Kraft cylinder bak</t>
  </si>
  <si>
    <t>Fälgstorlek fram</t>
  </si>
  <si>
    <t>tum</t>
  </si>
  <si>
    <t>Däck bredd fram</t>
  </si>
  <si>
    <t>Däck profil fram</t>
  </si>
  <si>
    <t>%</t>
  </si>
  <si>
    <t>Fälgstorlek bak</t>
  </si>
  <si>
    <t>Däck bredd bak</t>
  </si>
  <si>
    <t>Däck profil bak</t>
  </si>
  <si>
    <t>Statisk vikt framaxel</t>
  </si>
  <si>
    <t>Statisk vikt bakaxel</t>
  </si>
  <si>
    <t>5/8"</t>
  </si>
  <si>
    <t>0.625"</t>
  </si>
  <si>
    <t>" kvot</t>
  </si>
  <si>
    <t>" decimal</t>
  </si>
  <si>
    <t>0.70"</t>
  </si>
  <si>
    <t>3/4"</t>
  </si>
  <si>
    <t>0.75"</t>
  </si>
  <si>
    <t>Vanliga diametrar på bromscylindrar</t>
  </si>
  <si>
    <t>7/8"</t>
  </si>
  <si>
    <t>0.875"</t>
  </si>
  <si>
    <t>1"</t>
  </si>
  <si>
    <t>1.0"</t>
  </si>
  <si>
    <t>1-1/8"</t>
  </si>
  <si>
    <t>1.125"</t>
  </si>
  <si>
    <t>Bromsvåg % fram</t>
  </si>
  <si>
    <t>Bromsvåg % bak</t>
  </si>
  <si>
    <t>Cylinder Diameter fram</t>
  </si>
  <si>
    <t>Cylinder Diameter bak</t>
  </si>
  <si>
    <t>Kolvdiameter kolv nr1 fram</t>
  </si>
  <si>
    <t>Kolvdiameter kolv nr2 fram</t>
  </si>
  <si>
    <t>Kolvdiameter kolv nr1 bak</t>
  </si>
  <si>
    <t>Kolvdiameter kolv nr2 bak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</si>
</sst>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16" fontId="0" fillId="4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5" borderId="10" xfId="0" applyFill="1" applyBorder="1" applyAlignment="1">
      <alignment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4" fillId="6" borderId="14" xfId="0" applyFont="1" applyFill="1" applyBorder="1" applyAlignment="1">
      <alignment/>
    </xf>
    <xf numFmtId="0" fontId="4" fillId="6" borderId="15" xfId="0" applyFont="1" applyFill="1" applyBorder="1" applyAlignment="1">
      <alignment/>
    </xf>
    <xf numFmtId="0" fontId="4" fillId="6" borderId="16" xfId="0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4" fillId="7" borderId="1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44</xdr:row>
      <xdr:rowOff>171450</xdr:rowOff>
    </xdr:from>
    <xdr:to>
      <xdr:col>4</xdr:col>
      <xdr:colOff>1247775</xdr:colOff>
      <xdr:row>45</xdr:row>
      <xdr:rowOff>9525</xdr:rowOff>
    </xdr:to>
    <xdr:sp>
      <xdr:nvSpPr>
        <xdr:cNvPr id="1" name="Line 11"/>
        <xdr:cNvSpPr>
          <a:spLocks/>
        </xdr:cNvSpPr>
      </xdr:nvSpPr>
      <xdr:spPr>
        <a:xfrm>
          <a:off x="3648075" y="7400925"/>
          <a:ext cx="1257300" cy="190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0">
      <selection activeCell="Q15" sqref="Q15"/>
    </sheetView>
  </sheetViews>
  <sheetFormatPr defaultColWidth="9.140625" defaultRowHeight="12.75"/>
  <cols>
    <col min="2" max="2" width="27.421875" style="0" customWidth="1"/>
    <col min="5" max="5" width="18.8515625" style="0" customWidth="1"/>
    <col min="9" max="9" width="8.8515625" style="0" customWidth="1"/>
    <col min="10" max="10" width="9.140625" style="0" hidden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2" t="s">
        <v>10</v>
      </c>
      <c r="C3" s="23">
        <v>40</v>
      </c>
      <c r="D3" s="2" t="s">
        <v>4</v>
      </c>
      <c r="E3" s="1" t="s">
        <v>13</v>
      </c>
      <c r="F3" s="1">
        <f>C3*9.81</f>
        <v>392.40000000000003</v>
      </c>
      <c r="G3" s="1" t="s">
        <v>11</v>
      </c>
      <c r="H3" s="1"/>
      <c r="I3" s="1"/>
      <c r="J3" s="1"/>
      <c r="K3" s="1"/>
      <c r="L3" s="1"/>
      <c r="M3" s="1"/>
    </row>
    <row r="4" spans="1:13" ht="12.75">
      <c r="A4" s="1"/>
      <c r="B4" s="2" t="s">
        <v>8</v>
      </c>
      <c r="C4" s="23">
        <v>6.2</v>
      </c>
      <c r="D4" s="2" t="s">
        <v>9</v>
      </c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2" t="s">
        <v>2</v>
      </c>
      <c r="C5" s="23">
        <v>1.3</v>
      </c>
      <c r="D5" s="2" t="s">
        <v>3</v>
      </c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2" t="s">
        <v>0</v>
      </c>
      <c r="C6" s="23">
        <v>300</v>
      </c>
      <c r="D6" s="2" t="s">
        <v>1</v>
      </c>
      <c r="E6" s="1" t="s">
        <v>14</v>
      </c>
      <c r="F6" s="1">
        <f>C6/1000</f>
        <v>0.3</v>
      </c>
      <c r="G6" s="1" t="s">
        <v>12</v>
      </c>
      <c r="H6" s="1"/>
      <c r="I6" s="1"/>
      <c r="J6" s="1"/>
      <c r="K6" s="1"/>
      <c r="L6" s="1"/>
      <c r="M6" s="1"/>
    </row>
    <row r="7" spans="1:13" ht="12.75">
      <c r="A7" s="1"/>
      <c r="B7" s="2" t="s">
        <v>46</v>
      </c>
      <c r="C7" s="23">
        <v>300</v>
      </c>
      <c r="D7" s="2" t="s">
        <v>4</v>
      </c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2" t="s">
        <v>47</v>
      </c>
      <c r="C8" s="23">
        <v>300</v>
      </c>
      <c r="D8" s="2" t="s">
        <v>4</v>
      </c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2" t="s">
        <v>15</v>
      </c>
      <c r="C9" s="23">
        <v>2315</v>
      </c>
      <c r="D9" s="2" t="s">
        <v>1</v>
      </c>
      <c r="E9" s="1"/>
      <c r="F9" s="1">
        <f>C9/1000</f>
        <v>2.315</v>
      </c>
      <c r="G9" s="1" t="s">
        <v>12</v>
      </c>
      <c r="H9" s="1"/>
      <c r="I9" s="1"/>
      <c r="J9" s="1"/>
      <c r="K9" s="1"/>
      <c r="L9" s="1"/>
      <c r="M9" s="1"/>
    </row>
    <row r="10" spans="1:13" ht="12.75">
      <c r="A10" s="1"/>
      <c r="B10" s="2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2" t="s">
        <v>38</v>
      </c>
      <c r="C11" s="23">
        <v>15</v>
      </c>
      <c r="D11" s="2" t="s">
        <v>39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2" t="s">
        <v>40</v>
      </c>
      <c r="C12" s="23">
        <v>205</v>
      </c>
      <c r="D12" s="2" t="s">
        <v>1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" t="s">
        <v>41</v>
      </c>
      <c r="C13" s="23">
        <v>50</v>
      </c>
      <c r="D13" s="2" t="s">
        <v>42</v>
      </c>
      <c r="E13" s="1" t="s">
        <v>24</v>
      </c>
      <c r="F13" s="1">
        <f>(C11*25.4+2*C12*C13/100)/1000</f>
        <v>0.586</v>
      </c>
      <c r="G13" s="1" t="s">
        <v>12</v>
      </c>
      <c r="H13" s="1"/>
      <c r="I13" s="1"/>
      <c r="J13" s="1"/>
      <c r="K13" s="1"/>
      <c r="L13" s="1"/>
      <c r="M13" s="1"/>
    </row>
    <row r="14" spans="1:13" ht="12.75">
      <c r="A14" s="1"/>
      <c r="B14" s="2" t="s">
        <v>5</v>
      </c>
      <c r="C14" s="23">
        <v>280</v>
      </c>
      <c r="D14" s="2" t="s">
        <v>1</v>
      </c>
      <c r="E14" s="1" t="s">
        <v>31</v>
      </c>
      <c r="F14" s="1">
        <f>C14/1000</f>
        <v>0.28</v>
      </c>
      <c r="G14" s="1" t="s">
        <v>12</v>
      </c>
      <c r="H14" s="1" t="s">
        <v>33</v>
      </c>
      <c r="I14" s="1"/>
      <c r="J14" s="1"/>
      <c r="K14" s="1"/>
      <c r="L14" s="1">
        <f>F14/2-((C15/2000)+(C16/2000))/2</f>
        <v>0.128</v>
      </c>
      <c r="M14" s="1" t="s">
        <v>12</v>
      </c>
    </row>
    <row r="15" spans="1:13" ht="12.75">
      <c r="A15" s="1"/>
      <c r="B15" s="2" t="s">
        <v>66</v>
      </c>
      <c r="C15" s="23">
        <v>48</v>
      </c>
      <c r="D15" s="2" t="s">
        <v>1</v>
      </c>
      <c r="E15" s="1" t="s">
        <v>30</v>
      </c>
      <c r="F15" s="1">
        <f>(3.14*C15*C15/4)+(3.14*C16*C16/4)</f>
        <v>1808.6399999999999</v>
      </c>
      <c r="G15" s="1" t="s">
        <v>29</v>
      </c>
      <c r="H15" s="1"/>
      <c r="I15" s="1"/>
      <c r="J15" s="1"/>
      <c r="K15" s="1"/>
      <c r="L15" s="1"/>
      <c r="M15" s="1"/>
    </row>
    <row r="16" spans="1:13" ht="12.75">
      <c r="A16" s="1"/>
      <c r="B16" s="2" t="s">
        <v>67</v>
      </c>
      <c r="C16" s="23">
        <v>0</v>
      </c>
      <c r="D16" s="2" t="s">
        <v>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2" t="s">
        <v>6</v>
      </c>
      <c r="C17" s="23">
        <v>0.4</v>
      </c>
      <c r="D17" s="2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2"/>
      <c r="C18" s="2"/>
      <c r="D18" s="2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2" t="s">
        <v>43</v>
      </c>
      <c r="C19" s="23">
        <v>15</v>
      </c>
      <c r="D19" s="2" t="s">
        <v>39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2" t="s">
        <v>44</v>
      </c>
      <c r="C20" s="23">
        <v>205</v>
      </c>
      <c r="D20" s="2" t="s">
        <v>1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2" t="s">
        <v>45</v>
      </c>
      <c r="C21" s="23">
        <v>50</v>
      </c>
      <c r="D21" s="2" t="s">
        <v>42</v>
      </c>
      <c r="E21" s="1" t="s">
        <v>24</v>
      </c>
      <c r="F21" s="1">
        <f>(C19*25.4+2*C20*C21/100)/1000</f>
        <v>0.586</v>
      </c>
      <c r="G21" s="1" t="s">
        <v>12</v>
      </c>
      <c r="H21" s="1"/>
      <c r="I21" s="1"/>
      <c r="J21" s="1"/>
      <c r="K21" s="1"/>
      <c r="L21" s="1"/>
      <c r="M21" s="1"/>
    </row>
    <row r="22" spans="1:13" ht="12.75">
      <c r="A22" s="1"/>
      <c r="B22" s="2" t="s">
        <v>25</v>
      </c>
      <c r="C22" s="23">
        <v>269</v>
      </c>
      <c r="D22" s="2" t="s">
        <v>1</v>
      </c>
      <c r="E22" s="1" t="s">
        <v>32</v>
      </c>
      <c r="F22" s="1">
        <f>C22/1000</f>
        <v>0.269</v>
      </c>
      <c r="G22" s="1" t="s">
        <v>12</v>
      </c>
      <c r="H22" s="1" t="s">
        <v>34</v>
      </c>
      <c r="I22" s="1"/>
      <c r="J22" s="1"/>
      <c r="K22" s="1"/>
      <c r="L22" s="1">
        <f>F22/2-((C23/2000)+(C24/2000))/2</f>
        <v>0.125</v>
      </c>
      <c r="M22" s="1" t="s">
        <v>12</v>
      </c>
    </row>
    <row r="23" spans="1:13" ht="12.75">
      <c r="A23" s="1"/>
      <c r="B23" s="2" t="s">
        <v>68</v>
      </c>
      <c r="C23" s="23">
        <v>38</v>
      </c>
      <c r="D23" s="2" t="s">
        <v>1</v>
      </c>
      <c r="E23" s="1" t="s">
        <v>30</v>
      </c>
      <c r="F23" s="1">
        <f>(3.14*C23*C23/4)+(3.14*C24*C24/4)</f>
        <v>1133.54</v>
      </c>
      <c r="G23" s="1" t="s">
        <v>29</v>
      </c>
      <c r="H23" s="1"/>
      <c r="I23" s="1"/>
      <c r="J23" s="1"/>
      <c r="K23" s="1"/>
      <c r="L23" s="1"/>
      <c r="M23" s="1"/>
    </row>
    <row r="24" spans="1:13" ht="12.75">
      <c r="A24" s="1"/>
      <c r="B24" s="2" t="s">
        <v>69</v>
      </c>
      <c r="C24" s="23">
        <v>0</v>
      </c>
      <c r="D24" s="2" t="s">
        <v>1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2" t="s">
        <v>7</v>
      </c>
      <c r="C25" s="23">
        <v>0.4</v>
      </c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2" t="s">
        <v>62</v>
      </c>
      <c r="C27" s="23">
        <v>50</v>
      </c>
      <c r="D27" s="2" t="s">
        <v>42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 t="s">
        <v>63</v>
      </c>
      <c r="C28" s="1">
        <f>100-C27</f>
        <v>50</v>
      </c>
      <c r="D28" s="1" t="s">
        <v>42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 t="s">
        <v>16</v>
      </c>
      <c r="C31" s="1">
        <f>C7+C8</f>
        <v>600</v>
      </c>
      <c r="D31" s="1" t="s">
        <v>4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 t="s">
        <v>17</v>
      </c>
      <c r="C32" s="1">
        <f>C31*C5*F6/F9</f>
        <v>101.07991360691145</v>
      </c>
      <c r="D32" s="1" t="s">
        <v>4</v>
      </c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 t="s">
        <v>18</v>
      </c>
      <c r="C33" s="1">
        <f>C7+C32</f>
        <v>401.0799136069114</v>
      </c>
      <c r="D33" s="1" t="s">
        <v>4</v>
      </c>
      <c r="E33" s="1" t="s">
        <v>21</v>
      </c>
      <c r="F33" s="1">
        <f>C33*9.81</f>
        <v>3934.5939524838013</v>
      </c>
      <c r="G33" s="1" t="s">
        <v>11</v>
      </c>
      <c r="H33" s="1"/>
      <c r="I33" s="1"/>
      <c r="J33" s="1"/>
      <c r="K33" s="1"/>
      <c r="L33" s="1"/>
      <c r="M33" s="1"/>
    </row>
    <row r="34" spans="1:13" ht="12.75">
      <c r="A34" s="1"/>
      <c r="B34" s="1" t="s">
        <v>19</v>
      </c>
      <c r="C34" s="1">
        <f>C8-C32</f>
        <v>198.92008639308855</v>
      </c>
      <c r="D34" s="1" t="s">
        <v>4</v>
      </c>
      <c r="E34" s="1" t="s">
        <v>20</v>
      </c>
      <c r="F34" s="1">
        <f>C34*9.81</f>
        <v>1951.406047516199</v>
      </c>
      <c r="G34" s="1" t="s">
        <v>11</v>
      </c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 t="s">
        <v>22</v>
      </c>
      <c r="C36" s="1">
        <f>(F33/2)*(F13/2)*C5</f>
        <v>749.34341825054</v>
      </c>
      <c r="D36" s="1" t="s">
        <v>26</v>
      </c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 t="s">
        <v>23</v>
      </c>
      <c r="C37" s="1">
        <f>(F34/2)*(F21/2)*C5</f>
        <v>371.6452817494601</v>
      </c>
      <c r="D37" s="1" t="s">
        <v>26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ht="13.5" thickBot="1">
      <c r="A38" s="1"/>
      <c r="B38" s="1"/>
      <c r="C38" s="1"/>
      <c r="D38" s="1"/>
      <c r="E38" s="1"/>
      <c r="F38" s="5"/>
      <c r="G38" s="5"/>
      <c r="H38" s="5"/>
      <c r="I38" s="5"/>
      <c r="J38" s="1"/>
      <c r="K38" s="1"/>
      <c r="L38" s="1"/>
      <c r="M38" s="1"/>
    </row>
    <row r="39" spans="1:13" ht="13.5" thickTop="1">
      <c r="A39" s="1"/>
      <c r="B39" s="1" t="s">
        <v>27</v>
      </c>
      <c r="C39" s="1">
        <f>C36/F15/L14/C17/2</f>
        <v>4.046027301648161</v>
      </c>
      <c r="D39" s="1" t="s">
        <v>35</v>
      </c>
      <c r="E39" s="3"/>
      <c r="F39" s="11" t="s">
        <v>55</v>
      </c>
      <c r="G39" s="12"/>
      <c r="H39" s="12"/>
      <c r="I39" s="13"/>
      <c r="J39" s="4"/>
      <c r="K39" s="1"/>
      <c r="L39" s="1"/>
      <c r="M39" s="1"/>
    </row>
    <row r="40" spans="1:13" ht="13.5" thickBot="1">
      <c r="A40" s="1"/>
      <c r="B40" s="1" t="s">
        <v>28</v>
      </c>
      <c r="C40" s="1">
        <f>C37/F23/L22/C25/2</f>
        <v>3.2786252073103737</v>
      </c>
      <c r="D40" s="1" t="s">
        <v>35</v>
      </c>
      <c r="E40" s="3"/>
      <c r="F40" s="14" t="s">
        <v>50</v>
      </c>
      <c r="G40" s="15" t="s">
        <v>51</v>
      </c>
      <c r="H40" s="15" t="s">
        <v>1</v>
      </c>
      <c r="I40" s="16"/>
      <c r="J40" s="4"/>
      <c r="K40" s="1"/>
      <c r="L40" s="1"/>
      <c r="M40" s="1"/>
    </row>
    <row r="41" spans="1:13" ht="14.25" thickBot="1" thickTop="1">
      <c r="A41" s="1"/>
      <c r="B41" s="1"/>
      <c r="C41" s="1"/>
      <c r="D41" s="1"/>
      <c r="E41" s="3"/>
      <c r="F41" s="9" t="s">
        <v>48</v>
      </c>
      <c r="G41" s="8" t="s">
        <v>49</v>
      </c>
      <c r="H41" s="8">
        <f>0.625*25.4</f>
        <v>15.875</v>
      </c>
      <c r="I41" s="8" t="s">
        <v>1</v>
      </c>
      <c r="J41" s="4"/>
      <c r="K41" s="1"/>
      <c r="L41" s="1"/>
      <c r="M41" s="1"/>
    </row>
    <row r="42" spans="1:13" ht="14.25" thickBot="1" thickTop="1">
      <c r="A42" s="1"/>
      <c r="B42" s="1" t="s">
        <v>36</v>
      </c>
      <c r="C42" s="1">
        <f>F3*C27*C4/100</f>
        <v>1216.44</v>
      </c>
      <c r="D42" s="1" t="s">
        <v>11</v>
      </c>
      <c r="E42" s="3"/>
      <c r="F42" s="7"/>
      <c r="G42" s="7" t="s">
        <v>52</v>
      </c>
      <c r="H42" s="7">
        <f>0.7*25.4</f>
        <v>17.779999999999998</v>
      </c>
      <c r="I42" s="7" t="s">
        <v>1</v>
      </c>
      <c r="J42" s="4"/>
      <c r="K42" s="1"/>
      <c r="L42" s="1"/>
      <c r="M42" s="1"/>
    </row>
    <row r="43" spans="1:13" ht="14.25" thickBot="1" thickTop="1">
      <c r="A43" s="1"/>
      <c r="B43" s="1" t="s">
        <v>37</v>
      </c>
      <c r="C43" s="1">
        <f>F3*C28*C4/100</f>
        <v>1216.44</v>
      </c>
      <c r="D43" s="1" t="s">
        <v>11</v>
      </c>
      <c r="E43" s="3"/>
      <c r="F43" s="8" t="s">
        <v>53</v>
      </c>
      <c r="G43" s="8" t="s">
        <v>54</v>
      </c>
      <c r="H43" s="8">
        <f>0.75*25.4</f>
        <v>19.049999999999997</v>
      </c>
      <c r="I43" s="8" t="s">
        <v>1</v>
      </c>
      <c r="J43" s="4"/>
      <c r="K43" s="1"/>
      <c r="L43" s="1"/>
      <c r="M43" s="1"/>
    </row>
    <row r="44" spans="1:13" ht="14.25" thickBot="1" thickTop="1">
      <c r="A44" s="1"/>
      <c r="B44" s="5"/>
      <c r="C44" s="5"/>
      <c r="D44" s="5"/>
      <c r="E44" s="3"/>
      <c r="F44" s="7" t="s">
        <v>56</v>
      </c>
      <c r="G44" s="7" t="s">
        <v>57</v>
      </c>
      <c r="H44" s="7">
        <f>0.875*25.4</f>
        <v>22.224999999999998</v>
      </c>
      <c r="I44" s="7" t="s">
        <v>1</v>
      </c>
      <c r="J44" s="4"/>
      <c r="K44" s="1"/>
      <c r="L44" s="1"/>
      <c r="M44" s="1"/>
    </row>
    <row r="45" spans="1:13" ht="14.25" thickBot="1" thickTop="1">
      <c r="A45" s="3"/>
      <c r="B45" s="17" t="s">
        <v>64</v>
      </c>
      <c r="C45" s="18">
        <f>2*SQRT(C42/C39/3.14)</f>
        <v>19.570238276289686</v>
      </c>
      <c r="D45" s="19" t="s">
        <v>1</v>
      </c>
      <c r="E45" s="10"/>
      <c r="F45" s="8" t="s">
        <v>58</v>
      </c>
      <c r="G45" s="8" t="s">
        <v>59</v>
      </c>
      <c r="H45" s="8">
        <v>25.4</v>
      </c>
      <c r="I45" s="8" t="s">
        <v>1</v>
      </c>
      <c r="J45" s="4"/>
      <c r="K45" s="1"/>
      <c r="L45" s="1"/>
      <c r="M45" s="1"/>
    </row>
    <row r="46" spans="1:13" ht="14.25" thickBot="1" thickTop="1">
      <c r="A46" s="3"/>
      <c r="B46" s="20" t="s">
        <v>65</v>
      </c>
      <c r="C46" s="21">
        <f>2*SQRT(C43/C40/3.14)</f>
        <v>21.740254865796743</v>
      </c>
      <c r="D46" s="22" t="s">
        <v>1</v>
      </c>
      <c r="E46" s="10"/>
      <c r="F46" s="7" t="s">
        <v>60</v>
      </c>
      <c r="G46" s="7" t="s">
        <v>61</v>
      </c>
      <c r="H46" s="7">
        <f>1.125*25.4</f>
        <v>28.575</v>
      </c>
      <c r="I46" s="7" t="s">
        <v>1</v>
      </c>
      <c r="J46" s="4"/>
      <c r="K46" s="1"/>
      <c r="L46" s="1"/>
      <c r="M46" s="1"/>
    </row>
    <row r="47" spans="1:13" ht="13.5" thickTop="1">
      <c r="A47" s="1"/>
      <c r="B47" s="6"/>
      <c r="C47" s="6"/>
      <c r="D47" s="6"/>
      <c r="E47" s="1"/>
      <c r="F47" s="6"/>
      <c r="G47" s="6"/>
      <c r="H47" s="6"/>
      <c r="I47" s="6"/>
      <c r="J47" s="1"/>
      <c r="K47" s="1"/>
      <c r="L47" s="1"/>
      <c r="M47" s="1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</dc:creator>
  <cp:keywords/>
  <dc:description/>
  <cp:lastModifiedBy>hans</cp:lastModifiedBy>
  <dcterms:created xsi:type="dcterms:W3CDTF">2007-12-02T20:57:31Z</dcterms:created>
  <dcterms:modified xsi:type="dcterms:W3CDTF">2010-10-08T16:33:53Z</dcterms:modified>
  <cp:category/>
  <cp:version/>
  <cp:contentType/>
  <cp:contentStatus/>
</cp:coreProperties>
</file>